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guilber\Documents\perso\cgt\"/>
    </mc:Choice>
  </mc:AlternateContent>
  <workbookProtection workbookAlgorithmName="SHA-512" workbookHashValue="LkOwr8e1nTPWSI4AWSG9hIrPDGPJMf8QlcypzHhzjiBF30sJXzHaYxPjh0NNv9MjcsA4Spwic24HS3HiLy5Bqw==" workbookSaltValue="SU4rxW+4Qf15IVnS6AMCBg==" workbookSpinCount="100000" lockStructure="1"/>
  <bookViews>
    <workbookView xWindow="0" yWindow="0" windowWidth="7330" windowHeight="6760"/>
  </bookViews>
  <sheets>
    <sheet name="Feuil1" sheetId="1" r:id="rId1"/>
  </sheets>
  <definedNames>
    <definedName name="Evol_v2">Feuil1!$F$10</definedName>
    <definedName name="Evol_v3">Feuil1!$F$12</definedName>
    <definedName name="Plaf_T1v2">Feuil1!$K$8</definedName>
    <definedName name="Plaf_T1v3">Feuil1!$K$11</definedName>
    <definedName name="Plaf_T2v2">Feuil1!$K$9</definedName>
    <definedName name="Plaf_T2v3">Feuil1!$K$12</definedName>
    <definedName name="Rattrap_T1v2">Feuil1!$L$8</definedName>
    <definedName name="Rattrap_T1v3">Feuil1!$L$11</definedName>
    <definedName name="Rattrap_T2v2">Feuil1!$L$9</definedName>
    <definedName name="Rattrap_T2v3">Feuil1!$L$12</definedName>
    <definedName name="SAT_2021">Feuil1!$D$10</definedName>
    <definedName name="SAT_2109">Feuil1!$D$8</definedName>
    <definedName name="SAT_Q22022">Feuil1!$D$12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K18" i="1" s="1"/>
  <c r="G12" i="1"/>
  <c r="F12" i="1"/>
  <c r="M12" i="1" s="1"/>
  <c r="G10" i="1"/>
  <c r="F10" i="1" l="1"/>
  <c r="M8" i="1" s="1"/>
  <c r="J18" i="1"/>
  <c r="M11" i="1"/>
  <c r="H12" i="1" s="1"/>
  <c r="I16" i="1" s="1"/>
  <c r="M9" i="1" l="1"/>
  <c r="H10" i="1" s="1"/>
  <c r="I15" i="1" s="1"/>
  <c r="K15" i="1" s="1"/>
  <c r="K16" i="1"/>
  <c r="J16" i="1"/>
  <c r="J15" i="1" l="1"/>
</calcChain>
</file>

<file path=xl/sharedStrings.xml><?xml version="1.0" encoding="utf-8"?>
<sst xmlns="http://schemas.openxmlformats.org/spreadsheetml/2006/main" count="22" uniqueCount="22">
  <si>
    <t>Ton SAT 2022</t>
  </si>
  <si>
    <t>Max tranche 1 v2</t>
  </si>
  <si>
    <t>Max tranche 2 v2</t>
  </si>
  <si>
    <t>Max tranche 1 v3</t>
  </si>
  <si>
    <t>Max tranche 2 v3</t>
  </si>
  <si>
    <t>Evolution en 2 ans</t>
  </si>
  <si>
    <t>Evolution en 2 ans et 4 mois</t>
  </si>
  <si>
    <r>
      <t>Application supposée de l'accord Salaires signé le 20/05/2022 (mais non valide car minoritaire)</t>
    </r>
    <r>
      <rPr>
        <i/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</si>
  <si>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     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Déterminer ton éligibilité à la mesure de rattrapage salarial unilatéralement fixée par la direction de Capgemini</t>
    </r>
  </si>
  <si>
    <t>Evolution</t>
  </si>
  <si>
    <r>
      <rPr>
        <i/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Intersyndicale CFDT-CGT-FO-Lien UNSA-Solidaires-Usapie représentant 66% des votes aux dernières élections fin 2019</t>
    </r>
  </si>
  <si>
    <r>
      <rPr>
        <i/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SAT : Salaire Annuel Théorique (Brut annuel + Variable). </t>
    </r>
    <r>
      <rPr>
        <b/>
        <sz val="11"/>
        <color theme="1"/>
        <rFont val="Calibri"/>
        <family val="2"/>
        <scheme val="minor"/>
      </rPr>
      <t>Retrancher le cas échéant une augmentation perçue au titre du rattrapage Egalité</t>
    </r>
  </si>
  <si>
    <r>
      <t>Raisons d'être de cette feuille de calcul qui t'est proposée par l'intersyndicale</t>
    </r>
    <r>
      <rPr>
        <i/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:</t>
    </r>
  </si>
  <si>
    <r>
      <t xml:space="preserve">     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Connaître le SAT</t>
    </r>
    <r>
      <rPr>
        <i/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2022 que tu aurais eu si la revendication de l'intersyndicale</t>
    </r>
    <r>
      <rPr>
        <i/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avait été entendue par la direction Capgemini</t>
    </r>
  </si>
  <si>
    <r>
      <t>Saisis ici ton SAT</t>
    </r>
    <r>
      <rPr>
        <i/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au 31/12/2021 arrondi à l'euro inférieur</t>
    </r>
  </si>
  <si>
    <r>
      <t>Saisis ici ton SAT</t>
    </r>
    <r>
      <rPr>
        <i/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au 30/04/2022 arrondi à l'euro inférieur</t>
    </r>
  </si>
  <si>
    <t>Rattrapage salarial 2022 - Simulateur de calcul</t>
  </si>
  <si>
    <r>
      <rPr>
        <i/>
        <vertAlign val="superscript"/>
        <sz val="11"/>
        <color theme="1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Les deux accords ont été signés par les DSC CFTC et CGC, qui ont plusieurs fois refusé l'invitation de l'intersyndicale</t>
    </r>
  </si>
  <si>
    <r>
      <t xml:space="preserve">       </t>
    </r>
    <r>
      <rPr>
        <sz val="11"/>
        <color theme="1"/>
        <rFont val="Wingdings"/>
        <charset val="2"/>
      </rPr>
      <t>Ü</t>
    </r>
    <r>
      <rPr>
        <sz val="11"/>
        <color theme="1"/>
        <rFont val="Calibri"/>
        <family val="2"/>
        <scheme val="minor"/>
      </rPr>
      <t xml:space="preserve"> En cas d'éligibilité, connaître le montant du rattrapage et le % qu'il représente pour 2022 (appliqué sur la paie de juillet et rétroactif au 01/01)</t>
    </r>
  </si>
  <si>
    <t>Application supposée des décisions annoncées par la direction le 24/06/2022, après l'échec des négos Salaires :</t>
  </si>
  <si>
    <t>Ce que tu aurais obtenu si l'unique revendication de l'intersyndicale avait été entendue par la direction :</t>
  </si>
  <si>
    <r>
      <t>Saisis ici ton SAT</t>
    </r>
    <r>
      <rPr>
        <i/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au 01/01/2020 arrondi à l'euro inférieur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</si>
</sst>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71FA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quotePrefix="1"/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0" fillId="2" borderId="3" xfId="0" applyFill="1" applyBorder="1" applyAlignment="1">
      <alignment horizontal="centerContinuous" vertical="center"/>
    </xf>
    <xf numFmtId="164" fontId="0" fillId="2" borderId="4" xfId="0" applyNumberFormat="1" applyFill="1" applyBorder="1" applyAlignment="1">
      <alignment vertical="center"/>
    </xf>
    <xf numFmtId="10" fontId="0" fillId="2" borderId="5" xfId="2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164" fontId="0" fillId="2" borderId="6" xfId="1" applyNumberFormat="1" applyFont="1" applyFill="1" applyBorder="1" applyAlignment="1">
      <alignment vertical="center"/>
    </xf>
    <xf numFmtId="10" fontId="0" fillId="2" borderId="6" xfId="2" applyNumberFormat="1" applyFont="1" applyFill="1" applyBorder="1" applyAlignment="1">
      <alignment vertical="center"/>
    </xf>
    <xf numFmtId="164" fontId="0" fillId="2" borderId="7" xfId="1" applyNumberFormat="1" applyFont="1" applyFill="1" applyBorder="1" applyAlignment="1">
      <alignment vertical="center"/>
    </xf>
    <xf numFmtId="10" fontId="0" fillId="2" borderId="8" xfId="2" applyNumberFormat="1" applyFont="1" applyFill="1" applyBorder="1" applyAlignment="1">
      <alignment vertical="center"/>
    </xf>
    <xf numFmtId="164" fontId="0" fillId="2" borderId="9" xfId="1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7" fillId="0" borderId="0" xfId="1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0" fontId="0" fillId="0" borderId="0" xfId="2" applyNumberFormat="1" applyFont="1" applyFill="1" applyBorder="1" applyAlignment="1">
      <alignment vertical="center"/>
    </xf>
    <xf numFmtId="164" fontId="0" fillId="0" borderId="1" xfId="1" applyNumberFormat="1" applyFont="1" applyBorder="1" applyAlignment="1" applyProtection="1">
      <alignment vertical="center"/>
      <protection locked="0"/>
    </xf>
    <xf numFmtId="164" fontId="9" fillId="3" borderId="7" xfId="1" applyNumberFormat="1" applyFont="1" applyFill="1" applyBorder="1" applyAlignment="1">
      <alignment vertical="center"/>
    </xf>
    <xf numFmtId="164" fontId="9" fillId="3" borderId="9" xfId="1" applyNumberFormat="1" applyFont="1" applyFill="1" applyBorder="1" applyAlignment="1">
      <alignment vertical="center"/>
    </xf>
    <xf numFmtId="10" fontId="9" fillId="3" borderId="8" xfId="2" applyNumberFormat="1" applyFont="1" applyFill="1" applyBorder="1" applyAlignment="1">
      <alignment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71F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281940</xdr:colOff>
      <xdr:row>0</xdr:row>
      <xdr:rowOff>0</xdr:rowOff>
    </xdr:from>
    <xdr:to>
      <xdr:col>8</xdr:col>
      <xdr:colOff>769620</xdr:colOff>
      <xdr:row>1</xdr:row>
      <xdr:rowOff>15240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F96AF9A6-7817-4BCF-B74F-10D8B8D6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2060" y="0"/>
          <a:ext cx="663702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showGridLines="0" tabSelected="1" zoomScaleNormal="100" workbookViewId="0">
      <selection activeCell="D10" sqref="D10"/>
    </sheetView>
  </sheetViews>
  <sheetFormatPr baseColWidth="10" defaultRowHeight="14.5" x14ac:dyDescent="0.35"/>
  <cols>
    <col min="1" max="1" width="6.81640625" customWidth="1"/>
    <col min="2" max="2" width="5.81640625" customWidth="1"/>
    <col min="3" max="3" width="49.453125" customWidth="1"/>
    <col min="5" max="5" width="2.81640625" customWidth="1"/>
    <col min="8" max="8" width="2.81640625" customWidth="1"/>
    <col min="10" max="10" width="11.81640625" bestFit="1" customWidth="1"/>
    <col min="11" max="13" width="9.81640625" customWidth="1"/>
  </cols>
  <sheetData>
    <row r="1" spans="2:13" ht="64.75" customHeight="1" x14ac:dyDescent="0.35"/>
    <row r="2" spans="2:13" ht="24" customHeight="1" x14ac:dyDescent="0.35">
      <c r="B2" s="20" t="s">
        <v>16</v>
      </c>
      <c r="C2" s="21"/>
      <c r="D2" s="21"/>
      <c r="E2" s="21"/>
      <c r="F2" s="21"/>
      <c r="G2" s="21"/>
      <c r="H2" s="21"/>
      <c r="I2" s="21"/>
    </row>
    <row r="3" spans="2:13" s="4" customFormat="1" ht="17" customHeight="1" x14ac:dyDescent="0.35">
      <c r="B3" s="4" t="s">
        <v>12</v>
      </c>
    </row>
    <row r="4" spans="2:13" s="4" customFormat="1" ht="17" customHeight="1" x14ac:dyDescent="0.35">
      <c r="B4" s="5" t="s">
        <v>8</v>
      </c>
    </row>
    <row r="5" spans="2:13" s="4" customFormat="1" ht="17" customHeight="1" x14ac:dyDescent="0.35">
      <c r="B5" s="5" t="s">
        <v>18</v>
      </c>
    </row>
    <row r="6" spans="2:13" s="4" customFormat="1" ht="17" customHeight="1" x14ac:dyDescent="0.35">
      <c r="B6" s="5" t="s">
        <v>13</v>
      </c>
    </row>
    <row r="7" spans="2:13" s="4" customFormat="1" ht="12" customHeight="1" x14ac:dyDescent="0.35"/>
    <row r="8" spans="2:13" s="4" customFormat="1" ht="17" customHeight="1" x14ac:dyDescent="0.35">
      <c r="C8" s="4" t="s">
        <v>21</v>
      </c>
      <c r="D8" s="28"/>
      <c r="E8" s="6"/>
      <c r="H8" s="22"/>
      <c r="I8" s="22"/>
      <c r="J8" s="23" t="s">
        <v>1</v>
      </c>
      <c r="K8" s="24">
        <v>43004</v>
      </c>
      <c r="L8" s="24">
        <v>800</v>
      </c>
      <c r="M8" s="24">
        <f>+IF(Evol_v2&lt;Rattrap_T1v2,Rattrap_T1v2-Evol_v2,0)</f>
        <v>800</v>
      </c>
    </row>
    <row r="9" spans="2:13" s="4" customFormat="1" ht="17" customHeight="1" x14ac:dyDescent="0.35">
      <c r="F9" s="2" t="s">
        <v>5</v>
      </c>
      <c r="G9" s="7"/>
      <c r="H9" s="22"/>
      <c r="I9" s="22"/>
      <c r="J9" s="23" t="s">
        <v>2</v>
      </c>
      <c r="K9" s="24">
        <v>51096</v>
      </c>
      <c r="L9" s="24">
        <v>450</v>
      </c>
      <c r="M9" s="24">
        <f>+IF(Evol_v2&gt;Rattrap_T2v2,0,Rattrap_T2v2-Evol_v2)</f>
        <v>450</v>
      </c>
    </row>
    <row r="10" spans="2:13" s="4" customFormat="1" ht="17" customHeight="1" x14ac:dyDescent="0.35">
      <c r="C10" s="4" t="s">
        <v>14</v>
      </c>
      <c r="D10" s="28"/>
      <c r="E10" s="6"/>
      <c r="F10" s="8">
        <f>SAT_2021-SAT_2109</f>
        <v>0</v>
      </c>
      <c r="G10" s="9" t="e">
        <f>SAT_2021/SAT_2109-1</f>
        <v>#DIV/0!</v>
      </c>
      <c r="H10" s="25">
        <f>IF(SAT_2021&gt;Plaf_T2v2,0,(IF(SAT_2021&gt;Plaf_T1v2,M9,M8)))</f>
        <v>800</v>
      </c>
      <c r="I10" s="22"/>
      <c r="J10" s="22"/>
      <c r="K10" s="22"/>
      <c r="L10" s="22"/>
      <c r="M10" s="22"/>
    </row>
    <row r="11" spans="2:13" s="4" customFormat="1" ht="17" customHeight="1" x14ac:dyDescent="0.35">
      <c r="F11" s="2" t="s">
        <v>6</v>
      </c>
      <c r="G11" s="3"/>
      <c r="H11" s="22"/>
      <c r="I11" s="22"/>
      <c r="J11" s="23" t="s">
        <v>3</v>
      </c>
      <c r="K11" s="24">
        <v>43004</v>
      </c>
      <c r="L11" s="24">
        <v>1000</v>
      </c>
      <c r="M11" s="24">
        <f>+IF(Evol_v3&lt;Rattrap_T1v3,Rattrap_T1v3-Evol_v3,0)</f>
        <v>1000</v>
      </c>
    </row>
    <row r="12" spans="2:13" s="4" customFormat="1" ht="17" customHeight="1" x14ac:dyDescent="0.35">
      <c r="C12" s="4" t="s">
        <v>15</v>
      </c>
      <c r="D12" s="28"/>
      <c r="E12" s="6"/>
      <c r="F12" s="8">
        <f>+SAT_Q22022-SAT_2109</f>
        <v>0</v>
      </c>
      <c r="G12" s="9" t="e">
        <f>SAT_Q22022/SAT_2109-1</f>
        <v>#DIV/0!</v>
      </c>
      <c r="H12" s="25">
        <f>IF(SAT_Q22022&gt;Plaf_T2v3,0,(IF(SAT_Q22022&gt;Plaf_T1v3,M12,M11)))</f>
        <v>1000</v>
      </c>
      <c r="I12" s="22"/>
      <c r="J12" s="23" t="s">
        <v>4</v>
      </c>
      <c r="K12" s="24">
        <v>60000</v>
      </c>
      <c r="L12" s="24">
        <v>700</v>
      </c>
      <c r="M12" s="24">
        <f>+IF(Evol_v3&gt;Rattrap_T2v3,0,Rattrap_T2v3-Evol_v3)</f>
        <v>700</v>
      </c>
    </row>
    <row r="13" spans="2:13" s="4" customFormat="1" ht="12" customHeight="1" x14ac:dyDescent="0.35">
      <c r="D13" s="6"/>
      <c r="E13" s="6"/>
      <c r="F13" s="10"/>
      <c r="G13" s="11"/>
    </row>
    <row r="14" spans="2:13" s="4" customFormat="1" ht="17" customHeight="1" x14ac:dyDescent="0.35">
      <c r="I14" s="19" t="s">
        <v>0</v>
      </c>
      <c r="J14" s="17" t="s">
        <v>9</v>
      </c>
      <c r="K14" s="18"/>
    </row>
    <row r="15" spans="2:13" s="4" customFormat="1" ht="17" customHeight="1" thickBot="1" x14ac:dyDescent="0.4">
      <c r="B15" s="4" t="s">
        <v>7</v>
      </c>
      <c r="I15" s="12">
        <f>IF(SAT_2021&gt;0,SAT_2021+H10,0)</f>
        <v>0</v>
      </c>
      <c r="J15" s="12">
        <f>I15-SAT_2021</f>
        <v>0</v>
      </c>
      <c r="K15" s="13" t="e">
        <f>I15/D10-1</f>
        <v>#DIV/0!</v>
      </c>
    </row>
    <row r="16" spans="2:13" s="4" customFormat="1" ht="17" customHeight="1" thickBot="1" x14ac:dyDescent="0.4">
      <c r="B16" s="4" t="s">
        <v>19</v>
      </c>
      <c r="I16" s="14">
        <f>IF(SAT_Q22022&gt;0,SAT_Q22022+H12,0)</f>
        <v>0</v>
      </c>
      <c r="J16" s="16">
        <f>I16-SAT_Q22022</f>
        <v>0</v>
      </c>
      <c r="K16" s="15" t="e">
        <f>I16/D12-1</f>
        <v>#DIV/0!</v>
      </c>
    </row>
    <row r="17" spans="2:11" s="4" customFormat="1" ht="17" customHeight="1" thickBot="1" x14ac:dyDescent="0.4">
      <c r="I17" s="26"/>
      <c r="J17" s="26"/>
      <c r="K17" s="27"/>
    </row>
    <row r="18" spans="2:11" s="4" customFormat="1" ht="17" customHeight="1" thickBot="1" x14ac:dyDescent="0.4">
      <c r="B18" s="4" t="s">
        <v>20</v>
      </c>
      <c r="I18" s="29">
        <f>IF(SAT_2021&gt;0,SAT_2021+2500,0)</f>
        <v>0</v>
      </c>
      <c r="J18" s="30">
        <f>I18-SAT_2021</f>
        <v>0</v>
      </c>
      <c r="K18" s="31" t="e">
        <f>I18/SAT_2021-1</f>
        <v>#DIV/0!</v>
      </c>
    </row>
    <row r="19" spans="2:11" s="4" customFormat="1" ht="17" customHeight="1" x14ac:dyDescent="0.35">
      <c r="I19" s="26"/>
      <c r="J19" s="26"/>
      <c r="K19" s="27"/>
    </row>
    <row r="20" spans="2:11" ht="16.5" x14ac:dyDescent="0.35">
      <c r="B20" s="1" t="s">
        <v>10</v>
      </c>
    </row>
    <row r="21" spans="2:11" ht="16.5" x14ac:dyDescent="0.35">
      <c r="B21" s="1" t="s">
        <v>11</v>
      </c>
    </row>
    <row r="22" spans="2:11" ht="16.5" x14ac:dyDescent="0.35">
      <c r="B22" s="1" t="s">
        <v>17</v>
      </c>
    </row>
  </sheetData>
  <sheetProtection algorithmName="SHA-512" hashValue="HYp41/GskXHi9lAjzFpqqnOlpnqy7v8XX8CI7wdoTw/sqTsc56n2zuRDxGdOUSEKKA3AIxS00u0jDw/QBHnmcQ==" saltValue="NH1iuIDAmYzYKS2tVuZE6g==" spinCount="100000" sheet="1" selectLockedCells="1"/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13</vt:i4>
      </vt:variant>
    </vt:vector>
  </HeadingPairs>
  <TitlesOfParts>
    <vt:vector size="14" baseType="lpstr">
      <vt:lpstr>Feuil1</vt:lpstr>
      <vt:lpstr>Evol_v2</vt:lpstr>
      <vt:lpstr>Evol_v3</vt:lpstr>
      <vt:lpstr>Plaf_T1v2</vt:lpstr>
      <vt:lpstr>Plaf_T1v3</vt:lpstr>
      <vt:lpstr>Plaf_T2v2</vt:lpstr>
      <vt:lpstr>Plaf_T2v3</vt:lpstr>
      <vt:lpstr>Rattrap_T1v2</vt:lpstr>
      <vt:lpstr>Rattrap_T1v3</vt:lpstr>
      <vt:lpstr>Rattrap_T2v2</vt:lpstr>
      <vt:lpstr>Rattrap_T2v3</vt:lpstr>
      <vt:lpstr>SAT_2021</vt:lpstr>
      <vt:lpstr>SAT_2109</vt:lpstr>
      <vt:lpstr>SAT_Q22022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CFDT Capgemini</dc:creator>
  <cp:lastModifiedBy>Marie Emmanuelle GUILBERT VASSELIN (mguilber)</cp:lastModifiedBy>
  <dcterms:created xsi:type="dcterms:W3CDTF">2022-06-24T12:20:29Z</dcterms:created>
  <dcterms:modified xsi:type="dcterms:W3CDTF">2022-07-07T14:11:46Z</dcterms:modified>
</cp:coreProperties>
</file>